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.valant\OneDrive - CONVERGE SPA\Gare &amp; documenti di lavoro\Gare Consip IDxx\ID 2870 AQ BI SaaS IBM\05 - Listino BI SaaS\"/>
    </mc:Choice>
  </mc:AlternateContent>
  <xr:revisionPtr revIDLastSave="0" documentId="13_ncr:1_{97A932DD-BD62-4542-92FB-B593DDA842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3" i="1"/>
  <c r="I2" i="1"/>
  <c r="F3" i="1"/>
  <c r="G3" i="1" s="1"/>
</calcChain>
</file>

<file path=xl/sharedStrings.xml><?xml version="1.0" encoding="utf-8"?>
<sst xmlns="http://schemas.openxmlformats.org/spreadsheetml/2006/main" count="205" uniqueCount="117">
  <si>
    <t>Note</t>
  </si>
  <si>
    <t>Codice</t>
  </si>
  <si>
    <t>Descrizione</t>
  </si>
  <si>
    <t>Metrica</t>
  </si>
  <si>
    <t>Sconto</t>
  </si>
  <si>
    <t>Authorized User</t>
  </si>
  <si>
    <t>D0FH5ZX</t>
  </si>
  <si>
    <t>IBM watsonx as a Service 1 Euro per Month (1 Euro)</t>
  </si>
  <si>
    <t>Credits</t>
  </si>
  <si>
    <t>D01Z5ZX</t>
  </si>
  <si>
    <t>IBM Cognos Analytics on Cloud Hosted 140 User Authorized User per Month</t>
  </si>
  <si>
    <t>D0I6JZX1</t>
  </si>
  <si>
    <t>D0I6JZX2</t>
  </si>
  <si>
    <t>D0I6JZX3</t>
  </si>
  <si>
    <t>D0I6JZX4</t>
  </si>
  <si>
    <t>Costs</t>
  </si>
  <si>
    <t>D0I6JZX5</t>
  </si>
  <si>
    <t>D0ICGZX1</t>
  </si>
  <si>
    <t>D0ICGZX2</t>
  </si>
  <si>
    <t>D0ICGZX3</t>
  </si>
  <si>
    <t>D0ICGZX4</t>
  </si>
  <si>
    <t>D0ICGZX5</t>
  </si>
  <si>
    <t>D0ICGZX6</t>
  </si>
  <si>
    <t>D0ICGZX7</t>
  </si>
  <si>
    <t>IBM Apptio Costing Standard Annual IT Spend Under Management up to 25M€ per Annum</t>
  </si>
  <si>
    <t>IBM Apptio Costing Standard Annual IT Spend Under Management  26M€ - 50M€ per Annum</t>
  </si>
  <si>
    <t>IBM Apptio Costing Standard Annual IT Spend Under Management  51M€ - 75M€ per Annum</t>
  </si>
  <si>
    <t>IBM Apptio Costing Standard Annual IT Spend Under Management  76M€ - 100M€ per Annum</t>
  </si>
  <si>
    <t>IBM Apptio Costing Standard Annual IT Spend Under Management  101M€ - 150M€ per Annum</t>
  </si>
  <si>
    <t>IBM Apptio Costing Standard Annual IT Spend Under Management  151M€ - 200M€ per Annum</t>
  </si>
  <si>
    <t>IBM Apptio Costing Standard Annual IT Spend Under Management  over 200M€ per Annum</t>
  </si>
  <si>
    <t>D0GWYZX1</t>
  </si>
  <si>
    <t>IBM Apptio Costing and Planning Annual IT Spend Under Management up to 25M€ per Annum</t>
  </si>
  <si>
    <t>D0GWYZX2</t>
  </si>
  <si>
    <t>IBM Apptio Costing and Planning Annual IT Spend Under Management 26M€ - 50M€ per Annum</t>
  </si>
  <si>
    <t>D0GWYZX3</t>
  </si>
  <si>
    <t>IBM Apptio Costing and Planning Annual IT Spend Under Management 51M€ - 75M€ per Annum</t>
  </si>
  <si>
    <t>D0GWYZX4</t>
  </si>
  <si>
    <t>IBM Apptio Costing and Planning Annual IT Spend Under Management 76M€ - 100M€ per Annum</t>
  </si>
  <si>
    <t>D0GWYZX5</t>
  </si>
  <si>
    <t>IBM Apptio Costing and Planning Annual IT Spend Under Management 101M€ - 150M€ per Annum</t>
  </si>
  <si>
    <t>D0GWYZX6</t>
  </si>
  <si>
    <t>IBM Apptio Costing and Planning Annual IT Spend Under Management 151M€ - 200M€ per Annum</t>
  </si>
  <si>
    <t>D0GWYZX7</t>
  </si>
  <si>
    <t>IBM Apptio Costing and Planning Annual IT Spend Under Management over 200M€ per Annum</t>
  </si>
  <si>
    <t>D0ICKZX1</t>
  </si>
  <si>
    <t>IBM Apptio Standard Annual IT Spend Under Management up to 25M€ per Annum</t>
  </si>
  <si>
    <t>D0ICKZX2</t>
  </si>
  <si>
    <t>IBM Apptio Standard Annual IT Spend Under Management  26M€ - 50M€ per Annum</t>
  </si>
  <si>
    <t>D0ICKZX3</t>
  </si>
  <si>
    <t>IBM Apptio Standard Annual IT Spend Under Management  51M€ - 75M€ per Annum</t>
  </si>
  <si>
    <t>D0ICKZX4</t>
  </si>
  <si>
    <t>IBM Apptio Standard Annual IT Spend Under Management  76M€ - 100M€ per Annum</t>
  </si>
  <si>
    <t>D0ICKZX5</t>
  </si>
  <si>
    <t>IBM Apptio Standard Annual IT Spend Under Management  101M€ - 150M€ per Annum</t>
  </si>
  <si>
    <t>D0ICKZX6</t>
  </si>
  <si>
    <t>IBM Apptio Standard Annual IT Spend Under Management  151M€ - 200M€ per Annum</t>
  </si>
  <si>
    <t>D0ICKZX7</t>
  </si>
  <si>
    <t>IBM Apptio Standard Annual IT Spend Under Management  over 200M€ per Annum</t>
  </si>
  <si>
    <t>Unità di misura</t>
  </si>
  <si>
    <t>Pacchetto da 140 utenti</t>
  </si>
  <si>
    <t>Crediti</t>
  </si>
  <si>
    <t>Fascia di spesa IT</t>
  </si>
  <si>
    <t>26-50 mutuamente esclusivi</t>
  </si>
  <si>
    <t>51-75 mutuamente esclusivi</t>
  </si>
  <si>
    <t>76-100 mutuamente esclusivi</t>
  </si>
  <si>
    <t>&gt;100 mutuamente esclusivi</t>
  </si>
  <si>
    <t>Q.tà</t>
  </si>
  <si>
    <t>&gt;0</t>
  </si>
  <si>
    <t>Prezzo di Listino IBM unitario mensile</t>
  </si>
  <si>
    <t>Prezzo IBM scontato unitario mensile</t>
  </si>
  <si>
    <t>Prezzo mensile a catalogo</t>
  </si>
  <si>
    <t>Non superare il credito ordinato</t>
  </si>
  <si>
    <t>Fascia di
spesa IT</t>
  </si>
  <si>
    <t>Ordine minimo 12
mesi e nr. 2 q.tà</t>
  </si>
  <si>
    <t>Ordine minimo 12
mesi</t>
  </si>
  <si>
    <t>Codici da eliminare rispetto all’attuale listino pubblicato</t>
  </si>
  <si>
    <t>IBM Apptio Cloudability Annual Commit for 100K spending Monitored Costs up to 2,5M€ per
Annum</t>
  </si>
  <si>
    <t>IBM Apptio Cloudability Annual Commit for 100K spending Monitored Costs for 2,51M€ -5,0M€ per Annum</t>
  </si>
  <si>
    <t>IBM Apptio Cloudability Annual Commit for 100K spending Monitored Costs for 5,1M€ -7,5M€ per Annum</t>
  </si>
  <si>
    <t>IBM Apptio Cloudability Annual Commit for 100K spending Monitored Costs for 7,51M€ -10M€ per Annum</t>
  </si>
  <si>
    <t>IBM Apptio Cloudability Annual Commit for 100K spending Monitored Costs over 10,1M€ per
Annum</t>
  </si>
  <si>
    <t>D0M8AZX1</t>
  </si>
  <si>
    <t>IBM Cloudability
Standard Annual Commit
Monitored Costs up to
2,5 M€ per Annum</t>
  </si>
  <si>
    <t>100K€ di
spesa Cloud</t>
  </si>
  <si>
    <t>D0M8AZX2</t>
  </si>
  <si>
    <t>IBM Cloudability
Standard Annual Commit
Monitored Costs for 2,6
to 5 M€ per Annum</t>
  </si>
  <si>
    <t>D0M8AZX3</t>
  </si>
  <si>
    <t>IBM Cloudability
Standard Annual Commit
Monitored Costs for 5,1
to 7,5M€ per Annum</t>
  </si>
  <si>
    <t>D0M8AZX4</t>
  </si>
  <si>
    <t>IBM Cloudability
Standard Annual Commit
Monitored Costs for 7,6
to 10M€ per Annum</t>
  </si>
  <si>
    <t>D0M8AZX5</t>
  </si>
  <si>
    <t>IBM Cloudability
Standard Annual Commit
Monitored Costs from
10,1M€ per Annum</t>
  </si>
  <si>
    <t>D0ZJ5ZX</t>
  </si>
  <si>
    <t>IBM Cloudability
Foundation Onboarding</t>
  </si>
  <si>
    <t>D0GWQZX</t>
  </si>
  <si>
    <t>IBM Cloudability All
Access Pass - Annual
Subscription</t>
  </si>
  <si>
    <t>D0M8DZX1</t>
  </si>
  <si>
    <t>IBM Cloudability
Standard Total Commit
Monitored Costs up to
2,5 M€ per Annum</t>
  </si>
  <si>
    <t>D0M8DZX2</t>
  </si>
  <si>
    <t>IBM Cloudability
Standard Total Commit
Monitored Costs for 2,6
to 5 M€ per Annum</t>
  </si>
  <si>
    <t>D0M8DZX3</t>
  </si>
  <si>
    <t>IBM Cloudability
Standard Total Commit
Monitored Costs for 5,1
to 7,5 M€ per Annum</t>
  </si>
  <si>
    <t>D0M8DZX4</t>
  </si>
  <si>
    <t>IBM Cloudability
Standard Total Commit
Monitored Costs for 7,6
to 10 M€ per Annum</t>
  </si>
  <si>
    <t>D0M8DZX5</t>
  </si>
  <si>
    <t>IBM Cloudability
Standard Total Commit
Monitored Costs from
10,1 M€ per Annum</t>
  </si>
  <si>
    <t>D0IG9ZX</t>
  </si>
  <si>
    <t>IBM Apptio Costing
Standard &amp; Planning
Startup Solution</t>
  </si>
  <si>
    <t>1-25 mutuamente esclusivi</t>
  </si>
  <si>
    <t>D0IG7ZX</t>
  </si>
  <si>
    <t>IBM Apptio Costing Standard Startup Solution</t>
  </si>
  <si>
    <t>10,00%</t>
  </si>
  <si>
    <t>D0GWJZX</t>
  </si>
  <si>
    <t>IBM Apptio All Access Pass - Annual Subscription</t>
  </si>
  <si>
    <t>Ordine minimo 12 mesi e nr. 2 q.tà</t>
  </si>
  <si>
    <t>Ordine minimo 12 mesi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</si>
</sst>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21B4C"/>
        <bgColor indexed="64"/>
      </patternFill>
    </fill>
    <fill>
      <patternFill patternType="solid">
        <fgColor rgb="FF59595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0" applyNumberFormat="1"/>
    <xf numFmtId="0" fontId="3" fillId="2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right" vertical="center"/>
    </xf>
    <xf numFmtId="10" fontId="2" fillId="4" borderId="1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</cellXfs>
  <cellStyles count="2">
    <cellStyle name="Normale" xfId="0" builtinId="0"/>
    <cellStyle name="Percentuale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zoomScaleNormal="100" workbookViewId="0">
      <selection activeCell="D29" sqref="D29"/>
    </sheetView>
  </sheetViews>
  <sheetFormatPr defaultRowHeight="15" x14ac:dyDescent="0.25"/>
  <cols>
    <col min="1" max="1" width="13.28515625" customWidth="1"/>
    <col min="2" max="2" width="100.28515625" customWidth="1"/>
    <col min="3" max="3" width="16" bestFit="1" customWidth="1"/>
    <col min="4" max="4" width="23.5703125" bestFit="1" customWidth="1"/>
    <col min="5" max="5" width="32" customWidth="1"/>
    <col min="6" max="6" width="15.140625" customWidth="1"/>
    <col min="7" max="7" width="8" customWidth="1"/>
    <col min="8" max="8" width="17" customWidth="1"/>
    <col min="9" max="9" width="16.7109375" customWidth="1"/>
    <col min="10" max="10" width="32.5703125" customWidth="1"/>
    <col min="12" max="12" width="13.5703125" customWidth="1"/>
  </cols>
  <sheetData>
    <row r="1" spans="1:12" ht="46.5" customHeight="1" thickBot="1" x14ac:dyDescent="0.3">
      <c r="A1" s="2" t="s">
        <v>1</v>
      </c>
      <c r="B1" s="2" t="s">
        <v>2</v>
      </c>
      <c r="C1" s="5" t="s">
        <v>3</v>
      </c>
      <c r="D1" s="5" t="s">
        <v>59</v>
      </c>
      <c r="E1" s="5" t="s">
        <v>67</v>
      </c>
      <c r="F1" s="5" t="s">
        <v>69</v>
      </c>
      <c r="G1" s="5" t="s">
        <v>4</v>
      </c>
      <c r="H1" s="5" t="s">
        <v>70</v>
      </c>
      <c r="I1" s="5" t="s">
        <v>71</v>
      </c>
      <c r="J1" s="5" t="s">
        <v>0</v>
      </c>
    </row>
    <row r="2" spans="1:12" ht="15.75" thickBot="1" x14ac:dyDescent="0.3">
      <c r="A2" s="3" t="s">
        <v>6</v>
      </c>
      <c r="B2" s="4" t="s">
        <v>7</v>
      </c>
      <c r="C2" s="6" t="s">
        <v>8</v>
      </c>
      <c r="D2" s="6" t="s">
        <v>61</v>
      </c>
      <c r="E2" s="6" t="s">
        <v>68</v>
      </c>
      <c r="F2" s="7">
        <v>350</v>
      </c>
      <c r="G2" s="8">
        <v>0.1</v>
      </c>
      <c r="H2" s="7">
        <v>315</v>
      </c>
      <c r="I2" s="7">
        <f>ROUND(270.585,2)</f>
        <v>270.58999999999997</v>
      </c>
      <c r="J2" s="4" t="s">
        <v>72</v>
      </c>
      <c r="L2" s="1"/>
    </row>
    <row r="3" spans="1:12" ht="15.75" thickBot="1" x14ac:dyDescent="0.3">
      <c r="A3" s="3" t="s">
        <v>9</v>
      </c>
      <c r="B3" s="4" t="s">
        <v>10</v>
      </c>
      <c r="C3" s="6" t="s">
        <v>5</v>
      </c>
      <c r="D3" s="6" t="s">
        <v>60</v>
      </c>
      <c r="E3" s="6" t="s">
        <v>68</v>
      </c>
      <c r="F3" s="7">
        <f>158104.8/12</f>
        <v>13175.4</v>
      </c>
      <c r="G3" s="8">
        <f>1-H3/F3</f>
        <v>0.3064498990542982</v>
      </c>
      <c r="H3" s="7">
        <v>9137.7999999999993</v>
      </c>
      <c r="I3" s="7">
        <f>ROUND(7849.3702,2)</f>
        <v>7849.37</v>
      </c>
      <c r="J3" s="4"/>
      <c r="L3" s="1"/>
    </row>
    <row r="4" spans="1:12" ht="15.75" thickBot="1" x14ac:dyDescent="0.3">
      <c r="A4" s="3" t="s">
        <v>82</v>
      </c>
      <c r="B4" s="4" t="s">
        <v>83</v>
      </c>
      <c r="C4" s="6" t="s">
        <v>15</v>
      </c>
      <c r="D4" s="6" t="s">
        <v>84</v>
      </c>
      <c r="E4" s="6" t="s">
        <v>109</v>
      </c>
      <c r="F4" s="7">
        <v>246</v>
      </c>
      <c r="G4" s="8">
        <v>0.24399999999999999</v>
      </c>
      <c r="H4" s="7">
        <v>185.98</v>
      </c>
      <c r="I4" s="7">
        <v>159.75681999999998</v>
      </c>
      <c r="J4" s="4" t="s">
        <v>75</v>
      </c>
      <c r="L4" s="1"/>
    </row>
    <row r="5" spans="1:12" ht="15.75" thickBot="1" x14ac:dyDescent="0.3">
      <c r="A5" s="3" t="s">
        <v>85</v>
      </c>
      <c r="B5" s="4" t="s">
        <v>86</v>
      </c>
      <c r="C5" s="6" t="s">
        <v>15</v>
      </c>
      <c r="D5" s="6" t="s">
        <v>84</v>
      </c>
      <c r="E5" s="6" t="s">
        <v>63</v>
      </c>
      <c r="F5" s="7">
        <v>235</v>
      </c>
      <c r="G5" s="8">
        <v>0.24399999999999999</v>
      </c>
      <c r="H5" s="7">
        <v>177.66</v>
      </c>
      <c r="I5" s="7">
        <v>152.60993999999999</v>
      </c>
      <c r="J5" s="4" t="s">
        <v>75</v>
      </c>
      <c r="L5" s="1"/>
    </row>
    <row r="6" spans="1:12" ht="15.75" thickBot="1" x14ac:dyDescent="0.3">
      <c r="A6" s="3" t="s">
        <v>87</v>
      </c>
      <c r="B6" s="4" t="s">
        <v>88</v>
      </c>
      <c r="C6" s="6" t="s">
        <v>15</v>
      </c>
      <c r="D6" s="6" t="s">
        <v>84</v>
      </c>
      <c r="E6" s="6" t="s">
        <v>64</v>
      </c>
      <c r="F6" s="7">
        <v>216</v>
      </c>
      <c r="G6" s="8">
        <v>0.28999999999999998</v>
      </c>
      <c r="H6" s="7">
        <v>154.22</v>
      </c>
      <c r="I6" s="7">
        <v>132.47497999999999</v>
      </c>
      <c r="J6" s="4" t="s">
        <v>75</v>
      </c>
      <c r="L6" s="1"/>
    </row>
    <row r="7" spans="1:12" ht="15.75" thickBot="1" x14ac:dyDescent="0.3">
      <c r="A7" s="3" t="s">
        <v>89</v>
      </c>
      <c r="B7" s="4" t="s">
        <v>90</v>
      </c>
      <c r="C7" s="6" t="s">
        <v>15</v>
      </c>
      <c r="D7" s="6" t="s">
        <v>84</v>
      </c>
      <c r="E7" s="6" t="s">
        <v>65</v>
      </c>
      <c r="F7" s="7">
        <v>188</v>
      </c>
      <c r="G7" s="8">
        <v>0.28999999999999998</v>
      </c>
      <c r="H7" s="7">
        <v>133.06</v>
      </c>
      <c r="I7" s="7">
        <v>114.29854</v>
      </c>
      <c r="J7" s="4" t="s">
        <v>75</v>
      </c>
      <c r="L7" s="1"/>
    </row>
    <row r="8" spans="1:12" ht="15.75" thickBot="1" x14ac:dyDescent="0.3">
      <c r="A8" s="3" t="s">
        <v>91</v>
      </c>
      <c r="B8" s="4" t="s">
        <v>92</v>
      </c>
      <c r="C8" s="6" t="s">
        <v>15</v>
      </c>
      <c r="D8" s="6" t="s">
        <v>84</v>
      </c>
      <c r="E8" s="6" t="s">
        <v>66</v>
      </c>
      <c r="F8" s="7">
        <v>158</v>
      </c>
      <c r="G8" s="8">
        <v>0.28999999999999998</v>
      </c>
      <c r="H8" s="7">
        <v>112.64</v>
      </c>
      <c r="I8" s="7">
        <v>96.757760000000005</v>
      </c>
      <c r="J8" s="4" t="s">
        <v>75</v>
      </c>
      <c r="L8" s="1"/>
    </row>
    <row r="9" spans="1:12" ht="15.75" thickBot="1" x14ac:dyDescent="0.3">
      <c r="A9" s="3" t="s">
        <v>93</v>
      </c>
      <c r="B9" s="4" t="s">
        <v>94</v>
      </c>
      <c r="C9" s="6" t="s">
        <v>15</v>
      </c>
      <c r="D9" s="6" t="s">
        <v>73</v>
      </c>
      <c r="E9" s="6">
        <v>1</v>
      </c>
      <c r="F9" s="7">
        <v>490.17</v>
      </c>
      <c r="G9" s="8">
        <v>0.1</v>
      </c>
      <c r="H9" s="7">
        <v>441.15</v>
      </c>
      <c r="I9" s="7">
        <v>378.94784999999996</v>
      </c>
      <c r="J9" s="4" t="s">
        <v>74</v>
      </c>
      <c r="L9" s="1"/>
    </row>
    <row r="10" spans="1:12" ht="15.75" thickBot="1" x14ac:dyDescent="0.3">
      <c r="A10" s="3" t="s">
        <v>95</v>
      </c>
      <c r="B10" s="4" t="s">
        <v>96</v>
      </c>
      <c r="C10" s="6" t="s">
        <v>15</v>
      </c>
      <c r="D10" s="6" t="s">
        <v>73</v>
      </c>
      <c r="E10" s="6">
        <v>1</v>
      </c>
      <c r="F10" s="7">
        <v>377</v>
      </c>
      <c r="G10" s="8">
        <v>0.1</v>
      </c>
      <c r="H10" s="7">
        <v>339.3</v>
      </c>
      <c r="I10" s="7">
        <v>291.45870000000002</v>
      </c>
      <c r="J10" s="4" t="s">
        <v>75</v>
      </c>
      <c r="L10" s="1"/>
    </row>
    <row r="11" spans="1:12" ht="15.75" thickBot="1" x14ac:dyDescent="0.3">
      <c r="A11" s="3" t="s">
        <v>97</v>
      </c>
      <c r="B11" s="4" t="s">
        <v>98</v>
      </c>
      <c r="C11" s="6" t="s">
        <v>15</v>
      </c>
      <c r="D11" s="6" t="s">
        <v>84</v>
      </c>
      <c r="E11" s="6" t="s">
        <v>109</v>
      </c>
      <c r="F11" s="7">
        <v>246</v>
      </c>
      <c r="G11" s="8">
        <v>0.24399999999999999</v>
      </c>
      <c r="H11" s="7">
        <v>185.98</v>
      </c>
      <c r="I11" s="7">
        <v>159.75681999999998</v>
      </c>
      <c r="J11" s="4" t="s">
        <v>75</v>
      </c>
      <c r="L11" s="1"/>
    </row>
    <row r="12" spans="1:12" ht="15.75" thickBot="1" x14ac:dyDescent="0.3">
      <c r="A12" s="3" t="s">
        <v>99</v>
      </c>
      <c r="B12" s="4" t="s">
        <v>100</v>
      </c>
      <c r="C12" s="6" t="s">
        <v>15</v>
      </c>
      <c r="D12" s="6" t="s">
        <v>84</v>
      </c>
      <c r="E12" s="6" t="s">
        <v>63</v>
      </c>
      <c r="F12" s="7">
        <v>235</v>
      </c>
      <c r="G12" s="8">
        <v>0.24399999999999999</v>
      </c>
      <c r="H12" s="7">
        <v>177.66</v>
      </c>
      <c r="I12" s="7">
        <v>152.60993999999999</v>
      </c>
      <c r="J12" s="4" t="s">
        <v>75</v>
      </c>
      <c r="L12" s="1"/>
    </row>
    <row r="13" spans="1:12" ht="15.75" thickBot="1" x14ac:dyDescent="0.3">
      <c r="A13" s="3" t="s">
        <v>101</v>
      </c>
      <c r="B13" s="4" t="s">
        <v>102</v>
      </c>
      <c r="C13" s="6" t="s">
        <v>15</v>
      </c>
      <c r="D13" s="6" t="s">
        <v>84</v>
      </c>
      <c r="E13" s="6" t="s">
        <v>64</v>
      </c>
      <c r="F13" s="7">
        <v>216</v>
      </c>
      <c r="G13" s="8">
        <v>0.28999999999999998</v>
      </c>
      <c r="H13" s="7">
        <v>154.22</v>
      </c>
      <c r="I13" s="7">
        <v>132.47497999999999</v>
      </c>
      <c r="J13" s="4" t="s">
        <v>75</v>
      </c>
      <c r="L13" s="1"/>
    </row>
    <row r="14" spans="1:12" ht="15.75" thickBot="1" x14ac:dyDescent="0.3">
      <c r="A14" s="3" t="s">
        <v>103</v>
      </c>
      <c r="B14" s="4" t="s">
        <v>104</v>
      </c>
      <c r="C14" s="6" t="s">
        <v>15</v>
      </c>
      <c r="D14" s="6" t="s">
        <v>84</v>
      </c>
      <c r="E14" s="6" t="s">
        <v>65</v>
      </c>
      <c r="F14" s="7">
        <v>188</v>
      </c>
      <c r="G14" s="8">
        <v>0.28999999999999998</v>
      </c>
      <c r="H14" s="7">
        <v>133.06</v>
      </c>
      <c r="I14" s="7">
        <v>114.29854</v>
      </c>
      <c r="J14" s="4" t="s">
        <v>75</v>
      </c>
      <c r="L14" s="1"/>
    </row>
    <row r="15" spans="1:12" ht="15.75" thickBot="1" x14ac:dyDescent="0.3">
      <c r="A15" s="3" t="s">
        <v>105</v>
      </c>
      <c r="B15" s="4" t="s">
        <v>106</v>
      </c>
      <c r="C15" s="6" t="s">
        <v>15</v>
      </c>
      <c r="D15" s="6" t="s">
        <v>84</v>
      </c>
      <c r="E15" s="6" t="s">
        <v>66</v>
      </c>
      <c r="F15" s="7">
        <v>158</v>
      </c>
      <c r="G15" s="8">
        <v>0.28999999999999998</v>
      </c>
      <c r="H15" s="7">
        <v>112.64</v>
      </c>
      <c r="I15" s="7">
        <v>96.757760000000005</v>
      </c>
      <c r="J15" s="4" t="s">
        <v>75</v>
      </c>
      <c r="L15" s="1"/>
    </row>
    <row r="16" spans="1:12" ht="15.75" thickBot="1" x14ac:dyDescent="0.3">
      <c r="A16" s="3" t="s">
        <v>107</v>
      </c>
      <c r="B16" s="4" t="s">
        <v>108</v>
      </c>
      <c r="C16" s="6" t="s">
        <v>15</v>
      </c>
      <c r="D16" s="6" t="s">
        <v>73</v>
      </c>
      <c r="E16" s="6">
        <v>1</v>
      </c>
      <c r="F16" s="7">
        <v>7740.83</v>
      </c>
      <c r="G16" s="8">
        <v>0.1</v>
      </c>
      <c r="H16" s="7">
        <v>6966.75</v>
      </c>
      <c r="I16" s="7">
        <v>5984.4382500000002</v>
      </c>
      <c r="J16" s="4" t="s">
        <v>74</v>
      </c>
      <c r="L16" s="1"/>
    </row>
    <row r="17" spans="1:12" ht="15.75" thickBot="1" x14ac:dyDescent="0.3">
      <c r="A17" s="3" t="s">
        <v>110</v>
      </c>
      <c r="B17" s="4" t="s">
        <v>111</v>
      </c>
      <c r="C17" s="6" t="s">
        <v>15</v>
      </c>
      <c r="D17" s="6" t="s">
        <v>62</v>
      </c>
      <c r="E17" s="6">
        <v>1</v>
      </c>
      <c r="F17" s="7">
        <v>6372.08</v>
      </c>
      <c r="G17" s="8" t="s">
        <v>112</v>
      </c>
      <c r="H17" s="7">
        <v>5734.88</v>
      </c>
      <c r="I17" s="7">
        <v>4926.2619199999999</v>
      </c>
      <c r="J17" s="4" t="s">
        <v>115</v>
      </c>
      <c r="L17" s="1"/>
    </row>
    <row r="18" spans="1:12" ht="15.75" thickBot="1" x14ac:dyDescent="0.3">
      <c r="A18" s="3" t="s">
        <v>113</v>
      </c>
      <c r="B18" s="4" t="s">
        <v>114</v>
      </c>
      <c r="C18" s="6" t="s">
        <v>15</v>
      </c>
      <c r="D18" s="6" t="s">
        <v>62</v>
      </c>
      <c r="E18" s="6">
        <v>1</v>
      </c>
      <c r="F18" s="7">
        <v>377</v>
      </c>
      <c r="G18" s="8" t="s">
        <v>112</v>
      </c>
      <c r="H18" s="7">
        <v>339.3</v>
      </c>
      <c r="I18" s="7">
        <v>291.45870000000002</v>
      </c>
      <c r="J18" s="4" t="s">
        <v>116</v>
      </c>
      <c r="L18" s="1"/>
    </row>
    <row r="19" spans="1:12" ht="15.75" thickBot="1" x14ac:dyDescent="0.3">
      <c r="A19" s="3" t="s">
        <v>17</v>
      </c>
      <c r="B19" s="4" t="s">
        <v>24</v>
      </c>
      <c r="C19" s="6" t="s">
        <v>15</v>
      </c>
      <c r="D19" s="6" t="s">
        <v>62</v>
      </c>
      <c r="E19" s="6">
        <v>1</v>
      </c>
      <c r="F19" s="7">
        <v>10177</v>
      </c>
      <c r="G19" s="8">
        <v>0.24399999999999999</v>
      </c>
      <c r="H19" s="7">
        <v>7693.81</v>
      </c>
      <c r="I19" s="7">
        <f>ROUND(6608.98279,2)</f>
        <v>6608.98</v>
      </c>
      <c r="J19" s="4"/>
    </row>
    <row r="20" spans="1:12" ht="15.75" thickBot="1" x14ac:dyDescent="0.3">
      <c r="A20" s="3" t="s">
        <v>18</v>
      </c>
      <c r="B20" s="4" t="s">
        <v>25</v>
      </c>
      <c r="C20" s="6" t="s">
        <v>15</v>
      </c>
      <c r="D20" s="6" t="s">
        <v>62</v>
      </c>
      <c r="E20" s="6">
        <v>1</v>
      </c>
      <c r="F20" s="7">
        <v>15870</v>
      </c>
      <c r="G20" s="8">
        <v>0.24399999999999999</v>
      </c>
      <c r="H20" s="7">
        <v>11997.72</v>
      </c>
      <c r="I20" s="7">
        <f>ROUND(10306.04148,2)</f>
        <v>10306.040000000001</v>
      </c>
      <c r="J20" s="4"/>
    </row>
    <row r="21" spans="1:12" ht="15.75" thickBot="1" x14ac:dyDescent="0.3">
      <c r="A21" s="3" t="s">
        <v>19</v>
      </c>
      <c r="B21" s="4" t="s">
        <v>26</v>
      </c>
      <c r="C21" s="6" t="s">
        <v>15</v>
      </c>
      <c r="D21" s="6" t="s">
        <v>62</v>
      </c>
      <c r="E21" s="6">
        <v>1</v>
      </c>
      <c r="F21" s="7">
        <v>19976</v>
      </c>
      <c r="G21" s="8">
        <v>0.24399999999999999</v>
      </c>
      <c r="H21" s="7">
        <v>15101.86</v>
      </c>
      <c r="I21" s="7">
        <f>ROUND(12972.49774,2)</f>
        <v>12972.5</v>
      </c>
      <c r="J21" s="4"/>
    </row>
    <row r="22" spans="1:12" ht="15.75" thickBot="1" x14ac:dyDescent="0.3">
      <c r="A22" s="3" t="s">
        <v>20</v>
      </c>
      <c r="B22" s="4" t="s">
        <v>27</v>
      </c>
      <c r="C22" s="6" t="s">
        <v>15</v>
      </c>
      <c r="D22" s="6" t="s">
        <v>62</v>
      </c>
      <c r="E22" s="6">
        <v>1</v>
      </c>
      <c r="F22" s="7">
        <v>24416</v>
      </c>
      <c r="G22" s="8">
        <v>0.24399999999999999</v>
      </c>
      <c r="H22" s="7">
        <v>18458.5</v>
      </c>
      <c r="I22" s="7">
        <f>ROUND(15855.8515,2)</f>
        <v>15855.85</v>
      </c>
      <c r="J22" s="4"/>
    </row>
    <row r="23" spans="1:12" ht="15.75" thickBot="1" x14ac:dyDescent="0.3">
      <c r="A23" s="3" t="s">
        <v>21</v>
      </c>
      <c r="B23" s="4" t="s">
        <v>28</v>
      </c>
      <c r="C23" s="6" t="s">
        <v>15</v>
      </c>
      <c r="D23" s="6" t="s">
        <v>62</v>
      </c>
      <c r="E23" s="6">
        <v>1</v>
      </c>
      <c r="F23" s="7">
        <v>30187</v>
      </c>
      <c r="G23" s="8">
        <v>0.24399999999999999</v>
      </c>
      <c r="H23" s="7">
        <v>22821.37</v>
      </c>
      <c r="I23" s="7">
        <f>ROUND(19603.55683,2)</f>
        <v>19603.560000000001</v>
      </c>
      <c r="J23" s="4"/>
    </row>
    <row r="24" spans="1:12" ht="15.75" thickBot="1" x14ac:dyDescent="0.3">
      <c r="A24" s="3" t="s">
        <v>22</v>
      </c>
      <c r="B24" s="4" t="s">
        <v>29</v>
      </c>
      <c r="C24" s="6" t="s">
        <v>15</v>
      </c>
      <c r="D24" s="6" t="s">
        <v>62</v>
      </c>
      <c r="E24" s="6">
        <v>1</v>
      </c>
      <c r="F24" s="7">
        <v>35403</v>
      </c>
      <c r="G24" s="8">
        <v>0.24399999999999999</v>
      </c>
      <c r="H24" s="7">
        <v>26764.67</v>
      </c>
      <c r="I24" s="7">
        <f>ROUND(22990.85153,2)</f>
        <v>22990.85</v>
      </c>
      <c r="J24" s="4"/>
    </row>
    <row r="25" spans="1:12" ht="15.75" thickBot="1" x14ac:dyDescent="0.3">
      <c r="A25" s="3" t="s">
        <v>23</v>
      </c>
      <c r="B25" s="4" t="s">
        <v>30</v>
      </c>
      <c r="C25" s="6" t="s">
        <v>15</v>
      </c>
      <c r="D25" s="6" t="s">
        <v>62</v>
      </c>
      <c r="E25" s="6">
        <v>1</v>
      </c>
      <c r="F25" s="7">
        <v>44836</v>
      </c>
      <c r="G25" s="8">
        <v>0.24399999999999999</v>
      </c>
      <c r="H25" s="7">
        <v>33896.019999999997</v>
      </c>
      <c r="I25" s="7">
        <f>ROUND(29116.68118,2)</f>
        <v>29116.68</v>
      </c>
      <c r="J25" s="4"/>
    </row>
    <row r="26" spans="1:12" ht="15.75" thickBot="1" x14ac:dyDescent="0.3">
      <c r="A26" s="3" t="s">
        <v>31</v>
      </c>
      <c r="B26" s="4" t="s">
        <v>32</v>
      </c>
      <c r="C26" s="6" t="s">
        <v>15</v>
      </c>
      <c r="D26" s="6" t="s">
        <v>62</v>
      </c>
      <c r="E26" s="6">
        <v>1</v>
      </c>
      <c r="F26" s="7">
        <v>13207</v>
      </c>
      <c r="G26" s="8">
        <v>0.24399999999999999</v>
      </c>
      <c r="H26" s="7">
        <v>9984.49</v>
      </c>
      <c r="I26" s="7">
        <f>ROUND(8576.67691,2)</f>
        <v>8576.68</v>
      </c>
      <c r="J26" s="4"/>
    </row>
    <row r="27" spans="1:12" ht="15.75" thickBot="1" x14ac:dyDescent="0.3">
      <c r="A27" s="3" t="s">
        <v>33</v>
      </c>
      <c r="B27" s="4" t="s">
        <v>34</v>
      </c>
      <c r="C27" s="6" t="s">
        <v>15</v>
      </c>
      <c r="D27" s="6" t="s">
        <v>62</v>
      </c>
      <c r="E27" s="6">
        <v>1</v>
      </c>
      <c r="F27" s="7">
        <v>21752</v>
      </c>
      <c r="G27" s="8">
        <v>0.24399999999999999</v>
      </c>
      <c r="H27" s="7">
        <v>16444.509999999998</v>
      </c>
      <c r="I27" s="7">
        <f>ROUND(14125.83409,2)</f>
        <v>14125.83</v>
      </c>
      <c r="J27" s="4"/>
    </row>
    <row r="28" spans="1:12" ht="15.75" thickBot="1" x14ac:dyDescent="0.3">
      <c r="A28" s="3" t="s">
        <v>35</v>
      </c>
      <c r="B28" s="4" t="s">
        <v>36</v>
      </c>
      <c r="C28" s="6" t="s">
        <v>15</v>
      </c>
      <c r="D28" s="6" t="s">
        <v>62</v>
      </c>
      <c r="E28" s="6">
        <v>1</v>
      </c>
      <c r="F28" s="7">
        <v>26857</v>
      </c>
      <c r="G28" s="8">
        <v>0.24399999999999999</v>
      </c>
      <c r="H28" s="7">
        <v>20303.89</v>
      </c>
      <c r="I28" s="7">
        <f>ROUND(17441.04151,2)</f>
        <v>17441.04</v>
      </c>
      <c r="J28" s="4"/>
    </row>
    <row r="29" spans="1:12" ht="15.75" thickBot="1" x14ac:dyDescent="0.3">
      <c r="A29" s="3" t="s">
        <v>37</v>
      </c>
      <c r="B29" s="4" t="s">
        <v>38</v>
      </c>
      <c r="C29" s="6" t="s">
        <v>15</v>
      </c>
      <c r="D29" s="6" t="s">
        <v>62</v>
      </c>
      <c r="E29" s="6">
        <v>1</v>
      </c>
      <c r="F29" s="7">
        <v>31962</v>
      </c>
      <c r="G29" s="8">
        <v>0.24399999999999999</v>
      </c>
      <c r="H29" s="7">
        <v>24163.27</v>
      </c>
      <c r="I29" s="7">
        <f>ROUND(20756.24893,2)</f>
        <v>20756.25</v>
      </c>
      <c r="J29" s="4"/>
    </row>
    <row r="30" spans="1:12" ht="15.75" thickBot="1" x14ac:dyDescent="0.3">
      <c r="A30" s="3" t="s">
        <v>39</v>
      </c>
      <c r="B30" s="4" t="s">
        <v>40</v>
      </c>
      <c r="C30" s="6" t="s">
        <v>15</v>
      </c>
      <c r="D30" s="6" t="s">
        <v>62</v>
      </c>
      <c r="E30" s="6">
        <v>1</v>
      </c>
      <c r="F30" s="7">
        <v>39398</v>
      </c>
      <c r="G30" s="8">
        <v>0.24399999999999999</v>
      </c>
      <c r="H30" s="7">
        <v>29784.89</v>
      </c>
      <c r="I30" s="7">
        <f>ROUND(25585.22051,2)</f>
        <v>25585.22</v>
      </c>
      <c r="J30" s="4"/>
    </row>
    <row r="31" spans="1:12" ht="15.75" thickBot="1" x14ac:dyDescent="0.3">
      <c r="A31" s="3" t="s">
        <v>41</v>
      </c>
      <c r="B31" s="4" t="s">
        <v>42</v>
      </c>
      <c r="C31" s="6" t="s">
        <v>15</v>
      </c>
      <c r="D31" s="6" t="s">
        <v>62</v>
      </c>
      <c r="E31" s="6">
        <v>1</v>
      </c>
      <c r="F31" s="7">
        <v>46279</v>
      </c>
      <c r="G31" s="8">
        <v>0.24399999999999999</v>
      </c>
      <c r="H31" s="7">
        <v>34986.92</v>
      </c>
      <c r="I31" s="7">
        <f>ROUND(30053.76428,2)</f>
        <v>30053.759999999998</v>
      </c>
      <c r="J31" s="4"/>
    </row>
    <row r="32" spans="1:12" ht="15.75" thickBot="1" x14ac:dyDescent="0.3">
      <c r="A32" s="3" t="s">
        <v>43</v>
      </c>
      <c r="B32" s="4" t="s">
        <v>44</v>
      </c>
      <c r="C32" s="6" t="s">
        <v>15</v>
      </c>
      <c r="D32" s="6" t="s">
        <v>62</v>
      </c>
      <c r="E32" s="6">
        <v>1</v>
      </c>
      <c r="F32" s="7">
        <v>59707</v>
      </c>
      <c r="G32" s="8">
        <v>0.24399999999999999</v>
      </c>
      <c r="H32" s="7">
        <v>45138.49</v>
      </c>
      <c r="I32" s="7">
        <f>ROUND(38773.96291,2)</f>
        <v>38773.96</v>
      </c>
      <c r="J32" s="4"/>
    </row>
    <row r="33" spans="1:10" ht="15.75" thickBot="1" x14ac:dyDescent="0.3">
      <c r="A33" s="3" t="s">
        <v>45</v>
      </c>
      <c r="B33" s="4" t="s">
        <v>46</v>
      </c>
      <c r="C33" s="6" t="s">
        <v>15</v>
      </c>
      <c r="D33" s="6" t="s">
        <v>62</v>
      </c>
      <c r="E33" s="6">
        <v>1</v>
      </c>
      <c r="F33" s="7">
        <v>18312</v>
      </c>
      <c r="G33" s="8">
        <v>0.24399999999999999</v>
      </c>
      <c r="H33" s="7">
        <v>13843.87</v>
      </c>
      <c r="I33" s="7">
        <f>ROUND(11891.88433,2)</f>
        <v>11891.88</v>
      </c>
      <c r="J33" s="4"/>
    </row>
    <row r="34" spans="1:10" ht="15.75" thickBot="1" x14ac:dyDescent="0.3">
      <c r="A34" s="3" t="s">
        <v>47</v>
      </c>
      <c r="B34" s="4" t="s">
        <v>48</v>
      </c>
      <c r="C34" s="6" t="s">
        <v>15</v>
      </c>
      <c r="D34" s="6" t="s">
        <v>62</v>
      </c>
      <c r="E34" s="6">
        <v>1</v>
      </c>
      <c r="F34" s="7">
        <v>29854</v>
      </c>
      <c r="G34" s="8">
        <v>0.24399999999999999</v>
      </c>
      <c r="H34" s="7">
        <v>22569.62</v>
      </c>
      <c r="I34" s="7">
        <f>ROUND(19387.30358,2)</f>
        <v>19387.3</v>
      </c>
      <c r="J34" s="4"/>
    </row>
    <row r="35" spans="1:10" ht="15.75" thickBot="1" x14ac:dyDescent="0.3">
      <c r="A35" s="3" t="s">
        <v>49</v>
      </c>
      <c r="B35" s="4" t="s">
        <v>50</v>
      </c>
      <c r="C35" s="6" t="s">
        <v>15</v>
      </c>
      <c r="D35" s="6" t="s">
        <v>62</v>
      </c>
      <c r="E35" s="6">
        <v>1</v>
      </c>
      <c r="F35" s="7">
        <v>37622</v>
      </c>
      <c r="G35" s="8">
        <v>0.24399999999999999</v>
      </c>
      <c r="H35" s="7">
        <v>28442.23</v>
      </c>
      <c r="I35" s="7">
        <f>ROUND(24431.87557,2)</f>
        <v>24431.88</v>
      </c>
      <c r="J35" s="4"/>
    </row>
    <row r="36" spans="1:10" ht="15.75" thickBot="1" x14ac:dyDescent="0.3">
      <c r="A36" s="3" t="s">
        <v>51</v>
      </c>
      <c r="B36" s="4" t="s">
        <v>52</v>
      </c>
      <c r="C36" s="6" t="s">
        <v>15</v>
      </c>
      <c r="D36" s="6" t="s">
        <v>62</v>
      </c>
      <c r="E36" s="6">
        <v>1</v>
      </c>
      <c r="F36" s="7">
        <v>43837</v>
      </c>
      <c r="G36" s="8">
        <v>0.24399999999999999</v>
      </c>
      <c r="H36" s="7">
        <v>33140.769999999997</v>
      </c>
      <c r="I36" s="7">
        <f>ROUND(28467.92143,2)</f>
        <v>28467.919999999998</v>
      </c>
      <c r="J36" s="4"/>
    </row>
    <row r="37" spans="1:10" ht="15.75" thickBot="1" x14ac:dyDescent="0.3">
      <c r="A37" s="3" t="s">
        <v>53</v>
      </c>
      <c r="B37" s="4" t="s">
        <v>54</v>
      </c>
      <c r="C37" s="6" t="s">
        <v>15</v>
      </c>
      <c r="D37" s="6" t="s">
        <v>62</v>
      </c>
      <c r="E37" s="6">
        <v>1</v>
      </c>
      <c r="F37" s="7">
        <v>54824</v>
      </c>
      <c r="G37" s="8">
        <v>0.24399999999999999</v>
      </c>
      <c r="H37" s="7">
        <v>41446.94</v>
      </c>
      <c r="I37" s="7">
        <f>ROUND(35602.92146,2)</f>
        <v>35602.92</v>
      </c>
      <c r="J37" s="4"/>
    </row>
    <row r="38" spans="1:10" ht="15.75" thickBot="1" x14ac:dyDescent="0.3">
      <c r="A38" s="3" t="s">
        <v>55</v>
      </c>
      <c r="B38" s="4" t="s">
        <v>56</v>
      </c>
      <c r="C38" s="6" t="s">
        <v>15</v>
      </c>
      <c r="D38" s="6" t="s">
        <v>62</v>
      </c>
      <c r="E38" s="6">
        <v>1</v>
      </c>
      <c r="F38" s="7">
        <v>64146</v>
      </c>
      <c r="G38" s="8">
        <v>0.24399999999999999</v>
      </c>
      <c r="H38" s="7">
        <v>48494.38</v>
      </c>
      <c r="I38" s="7">
        <f>ROUND(41656.67242,2)</f>
        <v>41656.67</v>
      </c>
      <c r="J38" s="4"/>
    </row>
    <row r="39" spans="1:10" ht="15.75" thickBot="1" x14ac:dyDescent="0.3">
      <c r="A39" s="3" t="s">
        <v>57</v>
      </c>
      <c r="B39" s="4" t="s">
        <v>58</v>
      </c>
      <c r="C39" s="6" t="s">
        <v>15</v>
      </c>
      <c r="D39" s="6" t="s">
        <v>62</v>
      </c>
      <c r="E39" s="6">
        <v>1</v>
      </c>
      <c r="F39" s="7">
        <v>81015</v>
      </c>
      <c r="G39" s="8">
        <v>0.24399999999999999</v>
      </c>
      <c r="H39" s="7">
        <v>61247.34</v>
      </c>
      <c r="I39" s="7">
        <f>ROUND(52611.46506,2)</f>
        <v>52611.47</v>
      </c>
      <c r="J39" s="4"/>
    </row>
    <row r="60" spans="1:10" x14ac:dyDescent="0.25">
      <c r="B60" t="s">
        <v>76</v>
      </c>
    </row>
    <row r="61" spans="1:10" ht="15.75" thickBot="1" x14ac:dyDescent="0.3">
      <c r="A61" t="s">
        <v>1</v>
      </c>
      <c r="B61" t="s">
        <v>2</v>
      </c>
    </row>
    <row r="62" spans="1:10" ht="15.75" thickBot="1" x14ac:dyDescent="0.3">
      <c r="A62" s="3" t="s">
        <v>11</v>
      </c>
      <c r="B62" s="4" t="s">
        <v>77</v>
      </c>
      <c r="C62" s="6"/>
      <c r="D62" s="6"/>
      <c r="E62" s="9"/>
      <c r="F62" s="7"/>
      <c r="G62" s="8"/>
      <c r="H62" s="7"/>
      <c r="I62" s="7"/>
      <c r="J62" s="4"/>
    </row>
    <row r="63" spans="1:10" ht="15.75" thickBot="1" x14ac:dyDescent="0.3">
      <c r="A63" s="3" t="s">
        <v>12</v>
      </c>
      <c r="B63" s="4" t="s">
        <v>78</v>
      </c>
      <c r="C63" s="6"/>
      <c r="D63" s="6"/>
      <c r="E63" s="9"/>
      <c r="F63" s="7"/>
      <c r="G63" s="8"/>
      <c r="H63" s="7"/>
      <c r="I63" s="7"/>
      <c r="J63" s="4"/>
    </row>
    <row r="64" spans="1:10" ht="15.75" thickBot="1" x14ac:dyDescent="0.3">
      <c r="A64" s="3" t="s">
        <v>13</v>
      </c>
      <c r="B64" s="4" t="s">
        <v>79</v>
      </c>
      <c r="C64" s="6"/>
      <c r="D64" s="6"/>
      <c r="E64" s="9"/>
      <c r="F64" s="7"/>
      <c r="G64" s="8"/>
      <c r="H64" s="7"/>
      <c r="I64" s="7"/>
      <c r="J64" s="4"/>
    </row>
    <row r="65" spans="1:10" ht="15.75" thickBot="1" x14ac:dyDescent="0.3">
      <c r="A65" s="3" t="s">
        <v>14</v>
      </c>
      <c r="B65" s="4" t="s">
        <v>80</v>
      </c>
      <c r="C65" s="6"/>
      <c r="D65" s="6"/>
      <c r="E65" s="9"/>
      <c r="F65" s="7"/>
      <c r="G65" s="8"/>
      <c r="H65" s="7"/>
      <c r="I65" s="7"/>
      <c r="J65" s="4"/>
    </row>
    <row r="66" spans="1:10" ht="15.75" thickBot="1" x14ac:dyDescent="0.3">
      <c r="A66" s="3" t="s">
        <v>16</v>
      </c>
      <c r="B66" s="4" t="s">
        <v>81</v>
      </c>
      <c r="C66" s="6"/>
      <c r="D66" s="6"/>
      <c r="E66" s="9"/>
      <c r="F66" s="7"/>
      <c r="G66" s="8"/>
      <c r="H66" s="7"/>
      <c r="I66" s="7"/>
      <c r="J66" s="4"/>
    </row>
  </sheetData>
  <conditionalFormatting sqref="A1:J1">
    <cfRule type="duplicateValues" dxfId="3" priority="1"/>
    <cfRule type="duplicateValues" dxfId="2" priority="2"/>
    <cfRule type="duplicateValues" dxfId="1" priority="3"/>
    <cfRule type="containsText" dxfId="0" priority="4" operator="containsText" text="This part">
      <formula>NOT(ISERROR(SEARCH("This part",A1)))</formula>
    </cfRule>
  </conditionalFormatting>
  <pageMargins left="0.7" right="0.7" top="0.75" bottom="0.75" header="0.3" footer="0.3"/>
  <ignoredErrors>
    <ignoredError sqref="G17:G1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998F5B-CB9E-4549-830B-2AD3B6B1CEF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Anello</dc:creator>
  <cp:lastModifiedBy>Fabio Valant</cp:lastModifiedBy>
  <dcterms:created xsi:type="dcterms:W3CDTF">2024-03-26T19:26:29Z</dcterms:created>
  <dcterms:modified xsi:type="dcterms:W3CDTF">2026-04-01T14:11:46Z</dcterms:modified>
</cp:coreProperties>
</file>